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150" windowWidth="22935" windowHeight="11595"/>
  </bookViews>
  <sheets>
    <sheet name="Отчет" sheetId="1" r:id="rId1"/>
  </sheets>
  <calcPr calcId="145621"/>
</workbook>
</file>

<file path=xl/calcChain.xml><?xml version="1.0" encoding="utf-8"?>
<calcChain xmlns="http://schemas.openxmlformats.org/spreadsheetml/2006/main">
  <c r="M18" i="1" l="1"/>
  <c r="K18" i="1"/>
  <c r="E18" i="1"/>
  <c r="B18" i="1"/>
  <c r="M17" i="1"/>
  <c r="K17" i="1"/>
  <c r="E17" i="1"/>
  <c r="B17" i="1"/>
  <c r="M16" i="1"/>
  <c r="K16" i="1"/>
  <c r="E16" i="1"/>
  <c r="B16" i="1"/>
  <c r="M15" i="1"/>
  <c r="K15" i="1"/>
  <c r="E15" i="1"/>
  <c r="B15" i="1"/>
  <c r="M14" i="1"/>
  <c r="K14" i="1"/>
  <c r="E14" i="1"/>
  <c r="B14" i="1"/>
  <c r="M13" i="1"/>
  <c r="K13" i="1"/>
  <c r="E13" i="1"/>
  <c r="B13" i="1"/>
  <c r="M12" i="1"/>
  <c r="K12" i="1"/>
  <c r="E12" i="1"/>
  <c r="B12" i="1"/>
  <c r="M11" i="1"/>
  <c r="L11" i="1"/>
  <c r="K11" i="1"/>
  <c r="J11" i="1"/>
  <c r="I11" i="1"/>
  <c r="H11" i="1"/>
  <c r="G11" i="1"/>
  <c r="F11" i="1"/>
  <c r="E11" i="1"/>
  <c r="D11" i="1"/>
  <c r="C11" i="1"/>
  <c r="B11" i="1"/>
  <c r="G10" i="1"/>
  <c r="F10" i="1"/>
  <c r="E10" i="1"/>
  <c r="D10" i="1"/>
  <c r="K9" i="1"/>
  <c r="J9" i="1"/>
  <c r="I9" i="1"/>
  <c r="F9" i="1"/>
  <c r="D9" i="1"/>
  <c r="M8" i="1"/>
  <c r="L8" i="1"/>
  <c r="I8" i="1"/>
  <c r="H8" i="1"/>
  <c r="D8" i="1"/>
  <c r="C8" i="1"/>
  <c r="L7" i="1"/>
  <c r="H7" i="1"/>
  <c r="C7" i="1"/>
  <c r="B7" i="1"/>
  <c r="A7" i="1"/>
</calcChain>
</file>

<file path=xl/sharedStrings.xml><?xml version="1.0" encoding="utf-8"?>
<sst xmlns="http://schemas.openxmlformats.org/spreadsheetml/2006/main" count="18" uniqueCount="15">
  <si>
    <t>СВЕДЕНИЯ
о поступлении средств в избирательные фонды кандидатов и расходовании этих средств
(на основании данных, предоставленных филиалами ПАО Сбербанк и другой кредитной организацией)</t>
  </si>
  <si>
    <t>Дополнительные выборы депутата Совета народных депутатов Кемеровского муниципального округа первого созыва по одномандатному избирательному округу № 11</t>
  </si>
  <si>
    <t>Округ №11 (№ 11)</t>
  </si>
  <si>
    <t>В руб.</t>
  </si>
  <si>
    <t>1</t>
  </si>
  <si>
    <t>1.</t>
  </si>
  <si>
    <t/>
  </si>
  <si>
    <t>2.</t>
  </si>
  <si>
    <t>3.</t>
  </si>
  <si>
    <t>Председатель</t>
  </si>
  <si>
    <t>Территориальной избирательной комиссии Кемеровского муниципального округа</t>
  </si>
  <si>
    <t>(подпись, дата)</t>
  </si>
  <si>
    <t>Т.Н. Ладнер</t>
  </si>
  <si>
    <t>(инициалы, фамилия)</t>
  </si>
  <si>
    <t>По состоянию на 06.02.2023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</si>
</sst>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5" fillId="3" borderId="3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5" fillId="3" borderId="3" xfId="0" quotePrefix="1" applyNumberFormat="1" applyFont="1" applyFill="1" applyBorder="1" applyAlignment="1">
      <alignment horizontal="center" vertical="center" wrapText="1"/>
    </xf>
    <xf numFmtId="0" fontId="6" fillId="2" borderId="3" xfId="0" quotePrefix="1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left" vertical="center" wrapText="1"/>
    </xf>
    <xf numFmtId="4" fontId="6" fillId="2" borderId="3" xfId="0" applyNumberFormat="1" applyFont="1" applyFill="1" applyBorder="1" applyAlignment="1">
      <alignment horizontal="right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left" vertical="center" wrapText="1"/>
    </xf>
    <xf numFmtId="4" fontId="5" fillId="3" borderId="3" xfId="0" applyNumberFormat="1" applyFont="1" applyFill="1" applyBorder="1" applyAlignment="1">
      <alignment horizontal="right" vertical="center" wrapText="1"/>
    </xf>
    <xf numFmtId="1" fontId="5" fillId="3" borderId="3" xfId="0" applyNumberFormat="1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5" fillId="3" borderId="8" xfId="0" applyNumberFormat="1" applyFont="1" applyFill="1" applyBorder="1" applyAlignment="1">
      <alignment horizontal="center" vertical="center" wrapText="1"/>
    </xf>
    <xf numFmtId="0" fontId="5" fillId="3" borderId="9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7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right" vertical="center" wrapText="1"/>
    </xf>
    <xf numFmtId="49" fontId="4" fillId="0" borderId="4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zoomScale="80" zoomScaleNormal="80" workbookViewId="0">
      <selection activeCell="O14" sqref="O14"/>
    </sheetView>
  </sheetViews>
  <sheetFormatPr defaultRowHeight="15" x14ac:dyDescent="0.25"/>
  <cols>
    <col min="1" max="1" width="8" customWidth="1"/>
    <col min="2" max="4" width="15.140625" customWidth="1"/>
    <col min="5" max="5" width="12.28515625" customWidth="1"/>
    <col min="6" max="6" width="15.140625" customWidth="1"/>
    <col min="7" max="7" width="5.5703125" customWidth="1"/>
    <col min="8" max="8" width="15.140625" customWidth="1"/>
    <col min="9" max="9" width="12.7109375" customWidth="1"/>
    <col min="10" max="10" width="15.140625" customWidth="1"/>
    <col min="11" max="11" width="12.28515625" customWidth="1"/>
    <col min="12" max="12" width="15.140625" customWidth="1"/>
    <col min="13" max="13" width="20.85546875" customWidth="1"/>
    <col min="14" max="14" width="8.85546875" customWidth="1"/>
  </cols>
  <sheetData>
    <row r="1" spans="1:14" ht="14.45" customHeight="1" x14ac:dyDescent="0.25">
      <c r="M1" s="1"/>
    </row>
    <row r="2" spans="1:14" ht="72" customHeight="1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4" ht="15.75" x14ac:dyDescent="0.2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4" ht="15.75" x14ac:dyDescent="0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4" x14ac:dyDescent="0.25">
      <c r="M5" s="3" t="s">
        <v>14</v>
      </c>
    </row>
    <row r="6" spans="1:14" x14ac:dyDescent="0.25">
      <c r="M6" s="3" t="s">
        <v>3</v>
      </c>
    </row>
    <row r="7" spans="1:14" ht="24" customHeight="1" x14ac:dyDescent="0.25">
      <c r="A7" s="18" t="str">
        <f t="shared" ref="A7" si="0">"№
п/п"</f>
        <v>№
п/п</v>
      </c>
      <c r="B7" s="18" t="str">
        <f t="shared" ref="B7" si="1">"Фамилия, имя, отчество кандидата"</f>
        <v>Фамилия, имя, отчество кандидата</v>
      </c>
      <c r="C7" s="21" t="str">
        <f t="shared" ref="C7" si="2">"Поступило средств"</f>
        <v>Поступило средств</v>
      </c>
      <c r="D7" s="22"/>
      <c r="E7" s="22"/>
      <c r="F7" s="22"/>
      <c r="G7" s="23"/>
      <c r="H7" s="21" t="str">
        <f t="shared" ref="H7" si="3">"Израсходовано средств"</f>
        <v>Израсходовано средств</v>
      </c>
      <c r="I7" s="22"/>
      <c r="J7" s="22"/>
      <c r="K7" s="23"/>
      <c r="L7" s="21" t="str">
        <f t="shared" ref="L7" si="4">"Возвращено средств"</f>
        <v>Возвращено средств</v>
      </c>
      <c r="M7" s="23"/>
    </row>
    <row r="8" spans="1:14" ht="51" customHeight="1" x14ac:dyDescent="0.25">
      <c r="A8" s="19"/>
      <c r="B8" s="19"/>
      <c r="C8" s="18" t="str">
        <f t="shared" ref="C8" si="5">"всего"</f>
        <v>всего</v>
      </c>
      <c r="D8" s="21" t="str">
        <f t="shared" ref="D8" si="6">"из них"</f>
        <v>из них</v>
      </c>
      <c r="E8" s="22"/>
      <c r="F8" s="22"/>
      <c r="G8" s="23"/>
      <c r="H8" s="18" t="str">
        <f t="shared" ref="H8" si="7">"всего"</f>
        <v>всего</v>
      </c>
      <c r="I8" s="21" t="str">
        <f t="shared" ref="I8" si="8">"из них финансовые операции по расходованию средств на сумму, превышающую  500 тыс. рублей"</f>
        <v>из них финансовые операции по расходованию средств на сумму, превышающую  500 тыс. рублей</v>
      </c>
      <c r="J8" s="22"/>
      <c r="K8" s="23"/>
      <c r="L8" s="18" t="str">
        <f t="shared" ref="L8" si="9">"сумма, руб."</f>
        <v>сумма, руб.</v>
      </c>
      <c r="M8" s="18" t="str">
        <f t="shared" ref="M8" si="10">"основание возврата"</f>
        <v>основание возврата</v>
      </c>
      <c r="N8" s="2"/>
    </row>
    <row r="9" spans="1:14" ht="70.150000000000006" customHeight="1" x14ac:dyDescent="0.25">
      <c r="A9" s="19"/>
      <c r="B9" s="19"/>
      <c r="C9" s="19"/>
      <c r="D9" s="21" t="str">
        <f t="shared" ref="D9" si="11">"пожертвования от юридических лиц на сумму, превышающую  100 тыс. рублей"</f>
        <v>пожертвования от юридических лиц на сумму, превышающую  100 тыс. рублей</v>
      </c>
      <c r="E9" s="23"/>
      <c r="F9" s="21" t="str">
        <f t="shared" ref="F9" si="12">"пожертвования от граждан на сумму, превышающую  25 тыс. рублей"</f>
        <v>пожертвования от граждан на сумму, превышающую  25 тыс. рублей</v>
      </c>
      <c r="G9" s="23"/>
      <c r="H9" s="19"/>
      <c r="I9" s="18" t="str">
        <f t="shared" ref="I9" si="13">"дата операции"</f>
        <v>дата операции</v>
      </c>
      <c r="J9" s="18" t="str">
        <f t="shared" ref="J9" si="14">"сумма, руб."</f>
        <v>сумма, руб.</v>
      </c>
      <c r="K9" s="18" t="str">
        <f t="shared" ref="K9" si="15">"назначение платежа"</f>
        <v>назначение платежа</v>
      </c>
      <c r="L9" s="19"/>
      <c r="M9" s="19"/>
      <c r="N9" s="2"/>
    </row>
    <row r="10" spans="1:14" ht="57.6" customHeight="1" x14ac:dyDescent="0.25">
      <c r="A10" s="20"/>
      <c r="B10" s="20"/>
      <c r="C10" s="20"/>
      <c r="D10" s="4" t="str">
        <f>"сумма, руб."</f>
        <v>сумма, руб.</v>
      </c>
      <c r="E10" s="4" t="str">
        <f>"наименование юридического лица"</f>
        <v>наименование юридического лица</v>
      </c>
      <c r="F10" s="4" t="str">
        <f>"сумма, руб."</f>
        <v>сумма, руб.</v>
      </c>
      <c r="G10" s="4" t="str">
        <f>"кол-во граждан"</f>
        <v>кол-во граждан</v>
      </c>
      <c r="H10" s="20"/>
      <c r="I10" s="20"/>
      <c r="J10" s="20"/>
      <c r="K10" s="20"/>
      <c r="L10" s="20"/>
      <c r="M10" s="20"/>
      <c r="N10" s="2"/>
    </row>
    <row r="11" spans="1:14" x14ac:dyDescent="0.25">
      <c r="A11" s="6" t="s">
        <v>4</v>
      </c>
      <c r="B11" s="4" t="str">
        <f>"2"</f>
        <v>2</v>
      </c>
      <c r="C11" s="4" t="str">
        <f>"3"</f>
        <v>3</v>
      </c>
      <c r="D11" s="4" t="str">
        <f>"4"</f>
        <v>4</v>
      </c>
      <c r="E11" s="4" t="str">
        <f>"5"</f>
        <v>5</v>
      </c>
      <c r="F11" s="4" t="str">
        <f>"6"</f>
        <v>6</v>
      </c>
      <c r="G11" s="4" t="str">
        <f>"7"</f>
        <v>7</v>
      </c>
      <c r="H11" s="4" t="str">
        <f>"8"</f>
        <v>8</v>
      </c>
      <c r="I11" s="4" t="str">
        <f>"9"</f>
        <v>9</v>
      </c>
      <c r="J11" s="4" t="str">
        <f>"10"</f>
        <v>10</v>
      </c>
      <c r="K11" s="4" t="str">
        <f>"11"</f>
        <v>11</v>
      </c>
      <c r="L11" s="4" t="str">
        <f>"12"</f>
        <v>12</v>
      </c>
      <c r="M11" s="4" t="str">
        <f>"13"</f>
        <v>13</v>
      </c>
      <c r="N11" s="2"/>
    </row>
    <row r="12" spans="1:14" ht="43.15" customHeight="1" x14ac:dyDescent="0.25">
      <c r="A12" s="7" t="s">
        <v>5</v>
      </c>
      <c r="B12" s="8" t="str">
        <f>"Михайлова Светлана Михайловна"</f>
        <v>Михайлова Светлана Михайловна</v>
      </c>
      <c r="C12" s="9">
        <v>6250</v>
      </c>
      <c r="D12" s="9"/>
      <c r="E12" s="8" t="str">
        <f>""</f>
        <v/>
      </c>
      <c r="F12" s="9"/>
      <c r="G12" s="10"/>
      <c r="H12" s="9">
        <v>6250</v>
      </c>
      <c r="I12" s="11"/>
      <c r="J12" s="9"/>
      <c r="K12" s="8" t="str">
        <f>""</f>
        <v/>
      </c>
      <c r="L12" s="9"/>
      <c r="M12" s="8" t="str">
        <f>""</f>
        <v/>
      </c>
      <c r="N12" s="5"/>
    </row>
    <row r="13" spans="1:14" ht="28.9" customHeight="1" x14ac:dyDescent="0.25">
      <c r="A13" s="6" t="s">
        <v>6</v>
      </c>
      <c r="B13" s="12" t="str">
        <f>"Итого по кандидату"</f>
        <v>Итого по кандидату</v>
      </c>
      <c r="C13" s="13">
        <v>6250</v>
      </c>
      <c r="D13" s="13">
        <v>0</v>
      </c>
      <c r="E13" s="12" t="str">
        <f>""</f>
        <v/>
      </c>
      <c r="F13" s="13">
        <v>0</v>
      </c>
      <c r="G13" s="14"/>
      <c r="H13" s="13">
        <v>6250</v>
      </c>
      <c r="I13" s="15"/>
      <c r="J13" s="13">
        <v>0</v>
      </c>
      <c r="K13" s="12" t="str">
        <f>""</f>
        <v/>
      </c>
      <c r="L13" s="13">
        <v>0</v>
      </c>
      <c r="M13" s="12" t="str">
        <f>""</f>
        <v/>
      </c>
      <c r="N13" s="5"/>
    </row>
    <row r="14" spans="1:14" ht="28.9" customHeight="1" x14ac:dyDescent="0.25">
      <c r="A14" s="7" t="s">
        <v>7</v>
      </c>
      <c r="B14" s="8" t="str">
        <f>"Мухин Алексей Евгеньевич"</f>
        <v>Мухин Алексей Евгеньевич</v>
      </c>
      <c r="C14" s="9">
        <v>400</v>
      </c>
      <c r="D14" s="9"/>
      <c r="E14" s="8" t="str">
        <f>""</f>
        <v/>
      </c>
      <c r="F14" s="9"/>
      <c r="G14" s="10"/>
      <c r="H14" s="9">
        <v>110</v>
      </c>
      <c r="I14" s="11"/>
      <c r="J14" s="9"/>
      <c r="K14" s="8" t="str">
        <f>""</f>
        <v/>
      </c>
      <c r="L14" s="9"/>
      <c r="M14" s="8" t="str">
        <f>""</f>
        <v/>
      </c>
      <c r="N14" s="5"/>
    </row>
    <row r="15" spans="1:14" ht="28.9" customHeight="1" x14ac:dyDescent="0.25">
      <c r="A15" s="6" t="s">
        <v>6</v>
      </c>
      <c r="B15" s="12" t="str">
        <f>"Итого по кандидату"</f>
        <v>Итого по кандидату</v>
      </c>
      <c r="C15" s="13">
        <v>400</v>
      </c>
      <c r="D15" s="13">
        <v>0</v>
      </c>
      <c r="E15" s="12" t="str">
        <f>""</f>
        <v/>
      </c>
      <c r="F15" s="13">
        <v>0</v>
      </c>
      <c r="G15" s="14"/>
      <c r="H15" s="13">
        <v>110</v>
      </c>
      <c r="I15" s="15"/>
      <c r="J15" s="13">
        <v>0</v>
      </c>
      <c r="K15" s="12" t="str">
        <f>""</f>
        <v/>
      </c>
      <c r="L15" s="13">
        <v>0</v>
      </c>
      <c r="M15" s="12" t="str">
        <f>""</f>
        <v/>
      </c>
      <c r="N15" s="5"/>
    </row>
    <row r="16" spans="1:14" ht="43.15" customHeight="1" x14ac:dyDescent="0.25">
      <c r="A16" s="7" t="s">
        <v>8</v>
      </c>
      <c r="B16" s="8" t="str">
        <f>"Пахаруков Василий Михайлович"</f>
        <v>Пахаруков Василий Михайлович</v>
      </c>
      <c r="C16" s="9">
        <v>1000</v>
      </c>
      <c r="D16" s="9"/>
      <c r="E16" s="8" t="str">
        <f>""</f>
        <v/>
      </c>
      <c r="F16" s="9"/>
      <c r="G16" s="10"/>
      <c r="H16" s="9">
        <v>100</v>
      </c>
      <c r="I16" s="11"/>
      <c r="J16" s="9"/>
      <c r="K16" s="8" t="str">
        <f>""</f>
        <v/>
      </c>
      <c r="L16" s="9"/>
      <c r="M16" s="8" t="str">
        <f>""</f>
        <v/>
      </c>
      <c r="N16" s="5"/>
    </row>
    <row r="17" spans="1:14" ht="28.9" customHeight="1" x14ac:dyDescent="0.25">
      <c r="A17" s="6" t="s">
        <v>6</v>
      </c>
      <c r="B17" s="12" t="str">
        <f>"Итого по кандидату"</f>
        <v>Итого по кандидату</v>
      </c>
      <c r="C17" s="13">
        <v>1000</v>
      </c>
      <c r="D17" s="13">
        <v>0</v>
      </c>
      <c r="E17" s="12" t="str">
        <f>""</f>
        <v/>
      </c>
      <c r="F17" s="13">
        <v>0</v>
      </c>
      <c r="G17" s="14"/>
      <c r="H17" s="13">
        <v>100</v>
      </c>
      <c r="I17" s="15"/>
      <c r="J17" s="13">
        <v>0</v>
      </c>
      <c r="K17" s="12" t="str">
        <f>""</f>
        <v/>
      </c>
      <c r="L17" s="13">
        <v>0</v>
      </c>
      <c r="M17" s="12" t="str">
        <f>""</f>
        <v/>
      </c>
      <c r="N17" s="5"/>
    </row>
    <row r="18" spans="1:14" x14ac:dyDescent="0.25">
      <c r="A18" s="6" t="s">
        <v>6</v>
      </c>
      <c r="B18" s="12" t="str">
        <f>"Итого"</f>
        <v>Итого</v>
      </c>
      <c r="C18" s="13">
        <v>7650</v>
      </c>
      <c r="D18" s="13">
        <v>0</v>
      </c>
      <c r="E18" s="12" t="str">
        <f>""</f>
        <v/>
      </c>
      <c r="F18" s="13">
        <v>0</v>
      </c>
      <c r="G18" s="14">
        <v>0</v>
      </c>
      <c r="H18" s="13">
        <v>6460</v>
      </c>
      <c r="I18" s="15"/>
      <c r="J18" s="13">
        <v>0</v>
      </c>
      <c r="K18" s="12" t="str">
        <f>""</f>
        <v/>
      </c>
      <c r="L18" s="13">
        <v>0</v>
      </c>
      <c r="M18" s="12" t="str">
        <f>""</f>
        <v/>
      </c>
      <c r="N18" s="5"/>
    </row>
    <row r="19" spans="1:14" x14ac:dyDescent="0.25">
      <c r="N19" s="5"/>
    </row>
    <row r="21" spans="1:14" x14ac:dyDescent="0.25">
      <c r="A21" s="24" t="s">
        <v>9</v>
      </c>
      <c r="B21" s="24"/>
      <c r="C21" s="24"/>
      <c r="D21" s="24"/>
      <c r="F21" s="26"/>
      <c r="G21" s="26"/>
      <c r="H21" s="26"/>
      <c r="K21" s="28" t="s">
        <v>12</v>
      </c>
      <c r="L21" s="28"/>
      <c r="M21" s="28"/>
    </row>
    <row r="22" spans="1:14" ht="30" customHeight="1" x14ac:dyDescent="0.25">
      <c r="A22" s="25" t="s">
        <v>10</v>
      </c>
      <c r="B22" s="25"/>
      <c r="C22" s="25"/>
      <c r="D22" s="25"/>
      <c r="F22" s="27" t="s">
        <v>11</v>
      </c>
      <c r="G22" s="27"/>
      <c r="H22" s="27"/>
      <c r="K22" s="29" t="s">
        <v>13</v>
      </c>
      <c r="L22" s="29"/>
      <c r="M22" s="29"/>
    </row>
  </sheetData>
  <mergeCells count="25">
    <mergeCell ref="I9:I10"/>
    <mergeCell ref="J9:J10"/>
    <mergeCell ref="K9:K10"/>
    <mergeCell ref="A21:D21"/>
    <mergeCell ref="A22:D22"/>
    <mergeCell ref="F21:H21"/>
    <mergeCell ref="F22:H22"/>
    <mergeCell ref="K21:M21"/>
    <mergeCell ref="K22:M22"/>
    <mergeCell ref="A2:M2"/>
    <mergeCell ref="A3:M3"/>
    <mergeCell ref="A4:M4"/>
    <mergeCell ref="A7:A10"/>
    <mergeCell ref="B7:B10"/>
    <mergeCell ref="C7:G7"/>
    <mergeCell ref="H7:K7"/>
    <mergeCell ref="L7:M7"/>
    <mergeCell ref="C8:C10"/>
    <mergeCell ref="D8:G8"/>
    <mergeCell ref="H8:H10"/>
    <mergeCell ref="I8:K8"/>
    <mergeCell ref="L8:L10"/>
    <mergeCell ref="M8:M10"/>
    <mergeCell ref="D9:E9"/>
    <mergeCell ref="F9:G9"/>
  </mergeCells>
  <pageMargins left="0.35433070866141736" right="0.15748031496062992" top="0.15748031496062992" bottom="0.15748031496062992" header="0.31496062992125984" footer="0.31496062992125984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cp:lastPrinted>2023-02-07T09:50:46Z</cp:lastPrinted>
  <dcterms:created xsi:type="dcterms:W3CDTF">2023-02-07T09:47:56Z</dcterms:created>
  <dcterms:modified xsi:type="dcterms:W3CDTF">2023-02-07T10:14:05Z</dcterms:modified>
</cp:coreProperties>
</file>